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2"/>
  </bookViews>
  <sheets>
    <sheet name="Konenčné pořadí III.ligy sk. A" sheetId="1" r:id="rId1"/>
    <sheet name="3. kolo 3. ligy &quot;A&quot;" sheetId="2" r:id="rId2"/>
    <sheet name="III.VC_st.žáci" sheetId="3" r:id="rId3"/>
    <sheet name="III.VC_junioři" sheetId="4" r:id="rId4"/>
  </sheets>
  <definedNames>
    <definedName name="_xlnm.Print_Area" localSheetId="1">'3. kolo 3. ligy "A"'!$A$1:$Q$36</definedName>
  </definedNames>
  <calcPr fullCalcOnLoad="1"/>
</workbook>
</file>

<file path=xl/sharedStrings.xml><?xml version="1.0" encoding="utf-8"?>
<sst xmlns="http://schemas.openxmlformats.org/spreadsheetml/2006/main" count="107" uniqueCount="68">
  <si>
    <t>Trh</t>
  </si>
  <si>
    <t xml:space="preserve"> Nadhoz</t>
  </si>
  <si>
    <t>Výsledky</t>
  </si>
  <si>
    <t>jméno</t>
  </si>
  <si>
    <t>Oddíl</t>
  </si>
  <si>
    <t>Hmotnost</t>
  </si>
  <si>
    <t>Ročník</t>
  </si>
  <si>
    <t>I.</t>
  </si>
  <si>
    <t>II.</t>
  </si>
  <si>
    <t>III.</t>
  </si>
  <si>
    <t>Nadhoz</t>
  </si>
  <si>
    <t>Dvojboj</t>
  </si>
  <si>
    <t>Celkem</t>
  </si>
  <si>
    <t>Součet</t>
  </si>
  <si>
    <t>Pořadí</t>
  </si>
  <si>
    <t xml:space="preserve"> </t>
  </si>
  <si>
    <t>Sinclair</t>
  </si>
  <si>
    <t>Těl.hm.</t>
  </si>
  <si>
    <t>Jméno</t>
  </si>
  <si>
    <t>Rok</t>
  </si>
  <si>
    <t>Věk</t>
  </si>
  <si>
    <t>3. kolo III. ligy mužů ve vzpírání družstev</t>
  </si>
  <si>
    <t>Chomutov</t>
  </si>
  <si>
    <t>Kohout Ralf</t>
  </si>
  <si>
    <t>Chromý Patrik</t>
  </si>
  <si>
    <t>Müller Radek</t>
  </si>
  <si>
    <t>Kříž Pavel</t>
  </si>
  <si>
    <t>Hlaváček Jaroslav</t>
  </si>
  <si>
    <t>Budaj Josef</t>
  </si>
  <si>
    <t>Balogh Josef</t>
  </si>
  <si>
    <t>Urban Roman</t>
  </si>
  <si>
    <t>Rybáček Michal</t>
  </si>
  <si>
    <t>Sokolov B</t>
  </si>
  <si>
    <t>Vacura Zbyněk</t>
  </si>
  <si>
    <t>Michalíček Michal</t>
  </si>
  <si>
    <t>Meziboří</t>
  </si>
  <si>
    <t>Pech Milan</t>
  </si>
  <si>
    <t>Gavor Daniel</t>
  </si>
  <si>
    <t>Kovač Dušan</t>
  </si>
  <si>
    <t>Knot Jan</t>
  </si>
  <si>
    <t>Huisl František</t>
  </si>
  <si>
    <t>mimo soutěž</t>
  </si>
  <si>
    <t>Lozová Laura</t>
  </si>
  <si>
    <t>Balogh Jan</t>
  </si>
  <si>
    <t>Kounovský Jan</t>
  </si>
  <si>
    <t>Krátký Antonín</t>
  </si>
  <si>
    <t>Honzajk František</t>
  </si>
  <si>
    <t>Pačan Marek</t>
  </si>
  <si>
    <t>Tirinda Aleš</t>
  </si>
  <si>
    <t>Nagy Kamil</t>
  </si>
  <si>
    <t>SLAVOJ Plzeň</t>
  </si>
  <si>
    <t>Šváb Michal</t>
  </si>
  <si>
    <t>označen nový český rekord</t>
  </si>
  <si>
    <t>Kříž Lukáš</t>
  </si>
  <si>
    <t>Muller Radek</t>
  </si>
  <si>
    <t>Sokolov</t>
  </si>
  <si>
    <t>Sl. Plzeň</t>
  </si>
  <si>
    <t>Rozhodčí:Radouš, Hrkal, Pech, Hofman, Filip</t>
  </si>
  <si>
    <t>1.</t>
  </si>
  <si>
    <t>Slavoj Plzeň</t>
  </si>
  <si>
    <t>2.</t>
  </si>
  <si>
    <t>Baník Sokolov B</t>
  </si>
  <si>
    <t>3.</t>
  </si>
  <si>
    <t>TJ Rotas Rotava C</t>
  </si>
  <si>
    <t>4.</t>
  </si>
  <si>
    <t>VTŽ Chomutov</t>
  </si>
  <si>
    <t>5.</t>
  </si>
  <si>
    <t>Baník Meziboří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</si>
</sst>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;\ &quot; -- &quot;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164" fontId="0" fillId="2" borderId="25" xfId="0" applyNumberFormat="1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0" fillId="2" borderId="2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/>
    </xf>
    <xf numFmtId="164" fontId="0" fillId="2" borderId="3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64" fontId="0" fillId="2" borderId="34" xfId="0" applyNumberFormat="1" applyFont="1" applyFill="1" applyBorder="1" applyAlignment="1">
      <alignment horizontal="center" vertical="center"/>
    </xf>
    <xf numFmtId="164" fontId="0" fillId="2" borderId="33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" fontId="5" fillId="2" borderId="33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1" fontId="6" fillId="2" borderId="47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/>
    </xf>
    <xf numFmtId="1" fontId="5" fillId="2" borderId="49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1" fontId="6" fillId="2" borderId="46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>
      <alignment horizontal="center"/>
    </xf>
    <xf numFmtId="1" fontId="6" fillId="2" borderId="49" xfId="0" applyNumberFormat="1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1" fontId="5" fillId="2" borderId="47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164" fontId="0" fillId="2" borderId="26" xfId="0" applyNumberFormat="1" applyFont="1" applyFill="1" applyBorder="1" applyAlignment="1">
      <alignment horizontal="center" vertical="center"/>
    </xf>
    <xf numFmtId="164" fontId="0" fillId="2" borderId="49" xfId="0" applyNumberFormat="1" applyFont="1" applyFill="1" applyBorder="1" applyAlignment="1">
      <alignment horizontal="center" vertical="center"/>
    </xf>
    <xf numFmtId="165" fontId="5" fillId="2" borderId="49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wrapText="1"/>
    </xf>
    <xf numFmtId="0" fontId="10" fillId="0" borderId="33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29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/>
    </xf>
    <xf numFmtId="0" fontId="10" fillId="0" borderId="5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8"/>
  <sheetViews>
    <sheetView workbookViewId="0" topLeftCell="A1">
      <selection activeCell="G12" sqref="G12"/>
    </sheetView>
  </sheetViews>
  <sheetFormatPr defaultColWidth="9.140625" defaultRowHeight="12.75"/>
  <cols>
    <col min="3" max="3" width="27.00390625" style="0" customWidth="1"/>
    <col min="4" max="4" width="14.57421875" style="0" customWidth="1"/>
    <col min="5" max="5" width="16.00390625" style="0" customWidth="1"/>
    <col min="9" max="9" width="14.57421875" style="0" customWidth="1"/>
  </cols>
  <sheetData>
    <row r="3" ht="13.5" thickBot="1"/>
    <row r="4" spans="2:5" ht="36">
      <c r="B4" s="148" t="s">
        <v>58</v>
      </c>
      <c r="C4" s="149" t="s">
        <v>59</v>
      </c>
      <c r="D4" s="150">
        <v>3333.2768</v>
      </c>
      <c r="E4" s="151">
        <v>25</v>
      </c>
    </row>
    <row r="5" spans="2:5" ht="36">
      <c r="B5" s="152" t="s">
        <v>60</v>
      </c>
      <c r="C5" s="153" t="s">
        <v>61</v>
      </c>
      <c r="D5" s="154">
        <v>3420.0739000000003</v>
      </c>
      <c r="E5" s="155">
        <v>24</v>
      </c>
    </row>
    <row r="6" spans="2:5" ht="36">
      <c r="B6" s="152" t="s">
        <v>62</v>
      </c>
      <c r="C6" s="153" t="s">
        <v>67</v>
      </c>
      <c r="D6" s="154">
        <v>3071.8230999999996</v>
      </c>
      <c r="E6" s="155">
        <v>19</v>
      </c>
    </row>
    <row r="7" spans="2:5" ht="36">
      <c r="B7" s="152" t="s">
        <v>64</v>
      </c>
      <c r="C7" s="153" t="s">
        <v>63</v>
      </c>
      <c r="D7" s="154">
        <v>2056.4784</v>
      </c>
      <c r="E7" s="155">
        <v>19</v>
      </c>
    </row>
    <row r="8" spans="2:5" ht="36.75" thickBot="1">
      <c r="B8" s="156" t="s">
        <v>66</v>
      </c>
      <c r="C8" s="157" t="s">
        <v>65</v>
      </c>
      <c r="D8" s="158">
        <v>2915.147</v>
      </c>
      <c r="E8" s="159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G48" sqref="G48"/>
    </sheetView>
  </sheetViews>
  <sheetFormatPr defaultColWidth="9.140625" defaultRowHeight="12.75"/>
  <cols>
    <col min="4" max="4" width="13.421875" style="0" customWidth="1"/>
  </cols>
  <sheetData>
    <row r="1" spans="1:17" ht="12.75">
      <c r="A1" s="84" t="s">
        <v>21</v>
      </c>
      <c r="B1" s="85"/>
      <c r="C1" s="85"/>
      <c r="D1" s="86"/>
      <c r="E1" s="87" t="s">
        <v>0</v>
      </c>
      <c r="F1" s="88"/>
      <c r="G1" s="88"/>
      <c r="H1" s="89"/>
      <c r="I1" s="88" t="s">
        <v>1</v>
      </c>
      <c r="J1" s="88"/>
      <c r="K1" s="88"/>
      <c r="L1" s="88"/>
      <c r="M1" s="87" t="s">
        <v>2</v>
      </c>
      <c r="N1" s="90"/>
      <c r="O1" s="88"/>
      <c r="P1" s="88"/>
      <c r="Q1" s="89"/>
    </row>
    <row r="2" spans="1:17" ht="13.5" thickBot="1">
      <c r="A2" s="2" t="s">
        <v>3</v>
      </c>
      <c r="B2" s="3" t="s">
        <v>4</v>
      </c>
      <c r="C2" s="4" t="s">
        <v>5</v>
      </c>
      <c r="D2" s="5" t="s">
        <v>6</v>
      </c>
      <c r="E2" s="6" t="s">
        <v>7</v>
      </c>
      <c r="F2" s="7" t="s">
        <v>8</v>
      </c>
      <c r="G2" s="7" t="s">
        <v>9</v>
      </c>
      <c r="H2" s="8" t="s">
        <v>0</v>
      </c>
      <c r="I2" s="9" t="s">
        <v>7</v>
      </c>
      <c r="J2" s="7" t="s">
        <v>8</v>
      </c>
      <c r="K2" s="7" t="s">
        <v>9</v>
      </c>
      <c r="L2" s="5" t="s">
        <v>10</v>
      </c>
      <c r="M2" s="10" t="s">
        <v>11</v>
      </c>
      <c r="N2" s="4" t="s">
        <v>16</v>
      </c>
      <c r="O2" s="11" t="s">
        <v>12</v>
      </c>
      <c r="P2" s="12" t="s">
        <v>13</v>
      </c>
      <c r="Q2" s="13" t="s">
        <v>14</v>
      </c>
    </row>
    <row r="3" spans="1:17" ht="13.5" thickBot="1">
      <c r="A3" s="101" t="s">
        <v>22</v>
      </c>
      <c r="B3" s="102"/>
      <c r="C3" s="102"/>
      <c r="D3" s="79"/>
      <c r="E3" s="14"/>
      <c r="F3" s="15"/>
      <c r="G3" s="15"/>
      <c r="H3" s="16"/>
      <c r="I3" s="17"/>
      <c r="J3" s="15"/>
      <c r="K3" s="15"/>
      <c r="L3" s="18"/>
      <c r="M3" s="19"/>
      <c r="N3" s="20"/>
      <c r="O3" s="21"/>
      <c r="P3" s="22"/>
      <c r="Q3" s="23"/>
    </row>
    <row r="4" spans="1:18" ht="13.5" thickBot="1">
      <c r="A4" s="105" t="s">
        <v>23</v>
      </c>
      <c r="B4" s="106"/>
      <c r="C4" s="24">
        <v>95.1</v>
      </c>
      <c r="D4" s="25">
        <v>1963</v>
      </c>
      <c r="E4" s="26">
        <v>50</v>
      </c>
      <c r="F4" s="27">
        <v>55</v>
      </c>
      <c r="G4" s="27">
        <v>60</v>
      </c>
      <c r="H4" s="28">
        <f>MAX(E4:G4)</f>
        <v>60</v>
      </c>
      <c r="I4" s="26">
        <v>70</v>
      </c>
      <c r="J4" s="27">
        <v>75</v>
      </c>
      <c r="K4" s="27">
        <v>80</v>
      </c>
      <c r="L4" s="28">
        <f>MAX(I4:K4)</f>
        <v>80</v>
      </c>
      <c r="M4" s="28">
        <f>SUM(H4,L4)</f>
        <v>140</v>
      </c>
      <c r="N4" s="24">
        <f>IF(C4=0,0,TRUNC(10^(0.784780654*((LOG((C4/173.961)/LOG(10))*(LOG((C4/173.961)/LOG(10)))))),4))</f>
        <v>1.1323</v>
      </c>
      <c r="O4" s="29">
        <f aca="true" t="shared" si="0" ref="O4:O36">M4*N4</f>
        <v>158.52200000000002</v>
      </c>
      <c r="P4" s="99">
        <f>R4-MIN(O4:O8)</f>
        <v>833.9126</v>
      </c>
      <c r="Q4" s="95">
        <f>RANK(P4,P4:P37,0)</f>
        <v>4</v>
      </c>
      <c r="R4" s="1">
        <f>SUM(O4:O8)</f>
        <v>992.4346</v>
      </c>
    </row>
    <row r="5" spans="1:18" ht="13.5" thickBot="1">
      <c r="A5" s="80" t="s">
        <v>24</v>
      </c>
      <c r="B5" s="81"/>
      <c r="C5" s="31">
        <v>73</v>
      </c>
      <c r="D5" s="32">
        <v>1989</v>
      </c>
      <c r="E5" s="33">
        <v>70</v>
      </c>
      <c r="F5" s="34">
        <v>75</v>
      </c>
      <c r="G5" s="34">
        <v>-80</v>
      </c>
      <c r="H5" s="28">
        <f>MAX(E5:G5)</f>
        <v>75</v>
      </c>
      <c r="I5" s="33">
        <v>95</v>
      </c>
      <c r="J5" s="34">
        <v>-100</v>
      </c>
      <c r="K5" s="34">
        <v>-100</v>
      </c>
      <c r="L5" s="28">
        <f>MAX(I5:K5)</f>
        <v>95</v>
      </c>
      <c r="M5" s="28">
        <f>SUM(H5,L5)</f>
        <v>170</v>
      </c>
      <c r="N5" s="24">
        <f>IF(C5=0,0,TRUNC(10^(0.784780654*((LOG((C5/173.961)/LOG(10))*(LOG((C5/173.961)/LOG(10)))))),4))</f>
        <v>1.293</v>
      </c>
      <c r="O5" s="29">
        <f t="shared" si="0"/>
        <v>219.80999999999997</v>
      </c>
      <c r="P5" s="92"/>
      <c r="Q5" s="96"/>
      <c r="R5" s="1"/>
    </row>
    <row r="6" spans="1:18" ht="13.5" thickBot="1">
      <c r="A6" s="80" t="s">
        <v>25</v>
      </c>
      <c r="B6" s="81"/>
      <c r="C6" s="31">
        <v>110.4</v>
      </c>
      <c r="D6" s="32">
        <v>1989</v>
      </c>
      <c r="E6" s="33">
        <v>85</v>
      </c>
      <c r="F6" s="34">
        <v>90</v>
      </c>
      <c r="G6" s="34">
        <v>95</v>
      </c>
      <c r="H6" s="28">
        <f>MAX(E6:G6)</f>
        <v>95</v>
      </c>
      <c r="I6" s="33">
        <v>115</v>
      </c>
      <c r="J6" s="34">
        <v>-120</v>
      </c>
      <c r="K6" s="34">
        <v>0</v>
      </c>
      <c r="L6" s="28">
        <f>MAX(I6:K6)</f>
        <v>115</v>
      </c>
      <c r="M6" s="28">
        <f>SUM(H6,L6)</f>
        <v>210</v>
      </c>
      <c r="N6" s="24">
        <f>IF(C6=0,0,TRUNC(10^(0.784780654*((LOG((C6/173.961)/LOG(10))*(LOG((C6/173.961)/LOG(10)))))),4))</f>
        <v>1.073</v>
      </c>
      <c r="O6" s="29">
        <f t="shared" si="0"/>
        <v>225.32999999999998</v>
      </c>
      <c r="P6" s="92"/>
      <c r="Q6" s="96"/>
      <c r="R6" s="1"/>
    </row>
    <row r="7" spans="1:18" ht="13.5" thickBot="1">
      <c r="A7" s="109" t="s">
        <v>26</v>
      </c>
      <c r="B7" s="110"/>
      <c r="C7" s="3">
        <v>86.6</v>
      </c>
      <c r="D7" s="35">
        <v>1967</v>
      </c>
      <c r="E7" s="36">
        <v>75</v>
      </c>
      <c r="F7" s="37">
        <v>80</v>
      </c>
      <c r="G7" s="37">
        <v>-82</v>
      </c>
      <c r="H7" s="28">
        <f>MAX(E7:G7)</f>
        <v>80</v>
      </c>
      <c r="I7" s="36">
        <v>95</v>
      </c>
      <c r="J7" s="37">
        <v>100</v>
      </c>
      <c r="K7" s="37">
        <v>-110</v>
      </c>
      <c r="L7" s="28">
        <f>MAX(I7:K7)</f>
        <v>100</v>
      </c>
      <c r="M7" s="28">
        <f>SUM(H7,L7)</f>
        <v>180</v>
      </c>
      <c r="N7" s="24">
        <f>IF(C7=0,0,TRUNC(10^(0.784780654*((LOG((C7/173.961)/LOG(10))*(LOG((C7/173.961)/LOG(10)))))),4))</f>
        <v>1.1803</v>
      </c>
      <c r="O7" s="29">
        <f t="shared" si="0"/>
        <v>212.45399999999998</v>
      </c>
      <c r="P7" s="93"/>
      <c r="Q7" s="97"/>
      <c r="R7" s="1"/>
    </row>
    <row r="8" spans="1:18" ht="13.5" thickBot="1">
      <c r="A8" s="109" t="s">
        <v>45</v>
      </c>
      <c r="B8" s="110"/>
      <c r="C8" s="3">
        <v>116.7</v>
      </c>
      <c r="D8" s="35">
        <v>1946</v>
      </c>
      <c r="E8" s="36">
        <v>70</v>
      </c>
      <c r="F8" s="37">
        <v>75</v>
      </c>
      <c r="G8" s="37">
        <v>0</v>
      </c>
      <c r="H8" s="28">
        <f>MAX(E8:G8)</f>
        <v>75</v>
      </c>
      <c r="I8" s="36">
        <v>85</v>
      </c>
      <c r="J8" s="37">
        <v>90</v>
      </c>
      <c r="K8" s="37">
        <v>92</v>
      </c>
      <c r="L8" s="28">
        <f>MAX(I8:K8)</f>
        <v>92</v>
      </c>
      <c r="M8" s="28">
        <f>SUM(H8,L8)</f>
        <v>167</v>
      </c>
      <c r="N8" s="24">
        <f>IF(C8=0,0,TRUNC(10^(0.784780654*((LOG((C8/173.961)/LOG(10))*(LOG((C8/173.961)/LOG(10)))))),4))</f>
        <v>1.0558</v>
      </c>
      <c r="O8" s="29">
        <f t="shared" si="0"/>
        <v>176.3186</v>
      </c>
      <c r="P8" s="94"/>
      <c r="Q8" s="98"/>
      <c r="R8" s="1"/>
    </row>
    <row r="9" spans="1:18" ht="13.5" thickBot="1">
      <c r="A9" s="101" t="s">
        <v>50</v>
      </c>
      <c r="B9" s="102"/>
      <c r="C9" s="102"/>
      <c r="D9" s="79"/>
      <c r="E9" s="39"/>
      <c r="F9" s="40"/>
      <c r="G9" s="40"/>
      <c r="H9" s="41"/>
      <c r="I9" s="39"/>
      <c r="J9" s="40"/>
      <c r="K9" s="40" t="s">
        <v>15</v>
      </c>
      <c r="L9" s="42"/>
      <c r="M9" s="43"/>
      <c r="N9" s="44"/>
      <c r="O9" s="45"/>
      <c r="P9" s="46"/>
      <c r="Q9" s="21" t="s">
        <v>15</v>
      </c>
      <c r="R9" s="1"/>
    </row>
    <row r="10" spans="1:18" ht="13.5" thickBot="1">
      <c r="A10" s="105" t="s">
        <v>27</v>
      </c>
      <c r="B10" s="106"/>
      <c r="C10" s="24">
        <v>82.2</v>
      </c>
      <c r="D10" s="25">
        <v>1965</v>
      </c>
      <c r="E10" s="26">
        <v>-70</v>
      </c>
      <c r="F10" s="27">
        <v>70</v>
      </c>
      <c r="G10" s="27">
        <v>-75</v>
      </c>
      <c r="H10" s="28">
        <f aca="true" t="shared" si="1" ref="H10:H15">MAX(E10:G10)</f>
        <v>70</v>
      </c>
      <c r="I10" s="26">
        <v>90</v>
      </c>
      <c r="J10" s="27">
        <v>93</v>
      </c>
      <c r="K10" s="27">
        <v>95</v>
      </c>
      <c r="L10" s="28">
        <f aca="true" t="shared" si="2" ref="L10:L15">MAX(I10:K10)</f>
        <v>95</v>
      </c>
      <c r="M10" s="28">
        <f aca="true" t="shared" si="3" ref="M10:M15">SUM(H10,L10)</f>
        <v>165</v>
      </c>
      <c r="N10" s="24">
        <f aca="true" t="shared" si="4" ref="N10:N15">IF(C10=0,0,TRUNC(10^(0.784780654*((LOG((C10/173.961)/LOG(10))*(LOG((C10/173.961)/LOG(10)))))),4))</f>
        <v>1.2111</v>
      </c>
      <c r="O10" s="29">
        <f t="shared" si="0"/>
        <v>199.8315</v>
      </c>
      <c r="P10" s="91">
        <f>R10-MIN(O10:O15)</f>
        <v>1132.8237</v>
      </c>
      <c r="Q10" s="95">
        <f>RANK(P10,P4:P36,0)</f>
        <v>2</v>
      </c>
      <c r="R10" s="1">
        <f>SUM(O10:O15)</f>
        <v>1325.4847</v>
      </c>
    </row>
    <row r="11" spans="1:18" ht="13.5" thickBot="1">
      <c r="A11" s="80" t="s">
        <v>28</v>
      </c>
      <c r="B11" s="81"/>
      <c r="C11" s="31">
        <v>94.3</v>
      </c>
      <c r="D11" s="32">
        <v>1969</v>
      </c>
      <c r="E11" s="33">
        <v>80</v>
      </c>
      <c r="F11" s="34">
        <v>-83</v>
      </c>
      <c r="G11" s="34">
        <v>83</v>
      </c>
      <c r="H11" s="28">
        <f t="shared" si="1"/>
        <v>83</v>
      </c>
      <c r="I11" s="33">
        <v>100</v>
      </c>
      <c r="J11" s="34">
        <v>105</v>
      </c>
      <c r="K11" s="34">
        <v>-110</v>
      </c>
      <c r="L11" s="28">
        <f t="shared" si="2"/>
        <v>105</v>
      </c>
      <c r="M11" s="28">
        <f t="shared" si="3"/>
        <v>188</v>
      </c>
      <c r="N11" s="24">
        <f t="shared" si="4"/>
        <v>1.1363</v>
      </c>
      <c r="O11" s="47">
        <f t="shared" si="0"/>
        <v>213.6244</v>
      </c>
      <c r="P11" s="92"/>
      <c r="Q11" s="96"/>
      <c r="R11" s="1"/>
    </row>
    <row r="12" spans="1:18" ht="13.5" thickBot="1">
      <c r="A12" s="80" t="s">
        <v>29</v>
      </c>
      <c r="B12" s="81"/>
      <c r="C12" s="31">
        <v>86</v>
      </c>
      <c r="D12" s="32">
        <v>1991</v>
      </c>
      <c r="E12" s="33">
        <v>80</v>
      </c>
      <c r="F12" s="34">
        <v>-85</v>
      </c>
      <c r="G12" s="34">
        <v>-85</v>
      </c>
      <c r="H12" s="28">
        <f t="shared" si="1"/>
        <v>80</v>
      </c>
      <c r="I12" s="33">
        <v>105</v>
      </c>
      <c r="J12" s="34">
        <v>110</v>
      </c>
      <c r="K12" s="34">
        <v>-112</v>
      </c>
      <c r="L12" s="28">
        <f t="shared" si="2"/>
        <v>110</v>
      </c>
      <c r="M12" s="28">
        <f t="shared" si="3"/>
        <v>190</v>
      </c>
      <c r="N12" s="24">
        <f t="shared" si="4"/>
        <v>1.1842</v>
      </c>
      <c r="O12" s="47">
        <f t="shared" si="0"/>
        <v>224.998</v>
      </c>
      <c r="P12" s="92"/>
      <c r="Q12" s="96"/>
      <c r="R12" s="1"/>
    </row>
    <row r="13" spans="1:18" ht="13.5" thickBot="1">
      <c r="A13" s="80" t="s">
        <v>51</v>
      </c>
      <c r="B13" s="81"/>
      <c r="C13" s="3">
        <v>96.1</v>
      </c>
      <c r="D13" s="35">
        <v>1976</v>
      </c>
      <c r="E13" s="36">
        <v>-90</v>
      </c>
      <c r="F13" s="37">
        <v>90</v>
      </c>
      <c r="G13" s="37">
        <v>95</v>
      </c>
      <c r="H13" s="28">
        <f t="shared" si="1"/>
        <v>95</v>
      </c>
      <c r="I13" s="36">
        <v>110</v>
      </c>
      <c r="J13" s="37">
        <v>115</v>
      </c>
      <c r="K13" s="37">
        <v>-116</v>
      </c>
      <c r="L13" s="28">
        <f t="shared" si="2"/>
        <v>115</v>
      </c>
      <c r="M13" s="28">
        <f t="shared" si="3"/>
        <v>210</v>
      </c>
      <c r="N13" s="24">
        <f t="shared" si="4"/>
        <v>1.1275</v>
      </c>
      <c r="O13" s="47">
        <f t="shared" si="0"/>
        <v>236.77499999999998</v>
      </c>
      <c r="P13" s="93"/>
      <c r="Q13" s="97"/>
      <c r="R13" s="1"/>
    </row>
    <row r="14" spans="1:18" ht="13.5" thickBot="1">
      <c r="A14" s="80" t="s">
        <v>30</v>
      </c>
      <c r="B14" s="111"/>
      <c r="C14" s="3">
        <v>94.9</v>
      </c>
      <c r="D14" s="35">
        <v>1978</v>
      </c>
      <c r="E14" s="36">
        <v>65</v>
      </c>
      <c r="F14" s="37">
        <v>70</v>
      </c>
      <c r="G14" s="37">
        <v>73</v>
      </c>
      <c r="H14" s="28">
        <f t="shared" si="1"/>
        <v>73</v>
      </c>
      <c r="I14" s="36">
        <v>90</v>
      </c>
      <c r="J14" s="37">
        <v>95</v>
      </c>
      <c r="K14" s="37">
        <v>97</v>
      </c>
      <c r="L14" s="28">
        <f t="shared" si="2"/>
        <v>97</v>
      </c>
      <c r="M14" s="28">
        <f t="shared" si="3"/>
        <v>170</v>
      </c>
      <c r="N14" s="24">
        <f t="shared" si="4"/>
        <v>1.1333</v>
      </c>
      <c r="O14" s="47">
        <f t="shared" si="0"/>
        <v>192.661</v>
      </c>
      <c r="P14" s="93"/>
      <c r="Q14" s="97"/>
      <c r="R14" s="1"/>
    </row>
    <row r="15" spans="1:18" ht="13.5" thickBot="1">
      <c r="A15" s="80" t="s">
        <v>31</v>
      </c>
      <c r="B15" s="81"/>
      <c r="C15" s="3">
        <v>93.6</v>
      </c>
      <c r="D15" s="35">
        <v>1972</v>
      </c>
      <c r="E15" s="36">
        <v>95</v>
      </c>
      <c r="F15" s="37">
        <v>100</v>
      </c>
      <c r="G15" s="37">
        <v>103</v>
      </c>
      <c r="H15" s="28">
        <f t="shared" si="1"/>
        <v>103</v>
      </c>
      <c r="I15" s="36">
        <v>115</v>
      </c>
      <c r="J15" s="37">
        <v>120</v>
      </c>
      <c r="K15" s="37">
        <v>123</v>
      </c>
      <c r="L15" s="28">
        <f t="shared" si="2"/>
        <v>123</v>
      </c>
      <c r="M15" s="28">
        <f t="shared" si="3"/>
        <v>226</v>
      </c>
      <c r="N15" s="24">
        <f t="shared" si="4"/>
        <v>1.1398</v>
      </c>
      <c r="O15" s="47">
        <f t="shared" si="0"/>
        <v>257.59479999999996</v>
      </c>
      <c r="P15" s="93"/>
      <c r="Q15" s="98"/>
      <c r="R15" s="1"/>
    </row>
    <row r="16" spans="1:18" ht="13.5" thickBot="1">
      <c r="A16" s="101" t="s">
        <v>32</v>
      </c>
      <c r="B16" s="102"/>
      <c r="C16" s="102"/>
      <c r="D16" s="79"/>
      <c r="E16" s="39"/>
      <c r="F16" s="40"/>
      <c r="G16" s="40"/>
      <c r="H16" s="41"/>
      <c r="I16" s="39"/>
      <c r="J16" s="40"/>
      <c r="K16" s="40"/>
      <c r="L16" s="42"/>
      <c r="M16" s="43"/>
      <c r="N16" s="44"/>
      <c r="O16" s="45"/>
      <c r="P16" s="46"/>
      <c r="Q16" s="48"/>
      <c r="R16" s="1"/>
    </row>
    <row r="17" spans="1:18" ht="13.5" thickBot="1">
      <c r="A17" s="105" t="s">
        <v>46</v>
      </c>
      <c r="B17" s="106"/>
      <c r="C17" s="24">
        <v>93.7</v>
      </c>
      <c r="D17" s="25">
        <v>1947</v>
      </c>
      <c r="E17" s="26">
        <v>70</v>
      </c>
      <c r="F17" s="27">
        <v>75</v>
      </c>
      <c r="G17" s="27">
        <v>77</v>
      </c>
      <c r="H17" s="28">
        <f aca="true" t="shared" si="5" ref="H17:H22">MAX(E17:G17)</f>
        <v>77</v>
      </c>
      <c r="I17" s="26">
        <v>90</v>
      </c>
      <c r="J17" s="27">
        <v>-95</v>
      </c>
      <c r="K17" s="27">
        <v>-95</v>
      </c>
      <c r="L17" s="28">
        <f aca="true" t="shared" si="6" ref="L17:L22">MAX(I17:K17)</f>
        <v>90</v>
      </c>
      <c r="M17" s="28">
        <f>SUM(H17,L17)</f>
        <v>167</v>
      </c>
      <c r="N17" s="24">
        <f aca="true" t="shared" si="7" ref="N17:N22">IF(C17=0,0,TRUNC(10^(0.784780654*((LOG((C17/173.961)/LOG(10))*(LOG((C17/173.961)/LOG(10)))))),4))</f>
        <v>1.1393</v>
      </c>
      <c r="O17" s="29">
        <f t="shared" si="0"/>
        <v>190.2631</v>
      </c>
      <c r="P17" s="91">
        <f>R17-MIN(O17:O22)</f>
        <v>1214.9144000000001</v>
      </c>
      <c r="Q17" s="95">
        <f>RANK(P17,P4:P42,0)</f>
        <v>1</v>
      </c>
      <c r="R17" s="1">
        <f>SUM(O17:O22)</f>
        <v>1397.9240000000002</v>
      </c>
    </row>
    <row r="18" spans="1:18" ht="13.5" thickBot="1">
      <c r="A18" s="80" t="s">
        <v>27</v>
      </c>
      <c r="B18" s="81"/>
      <c r="C18" s="31">
        <v>70.1</v>
      </c>
      <c r="D18" s="32">
        <v>1991</v>
      </c>
      <c r="E18" s="33">
        <v>67</v>
      </c>
      <c r="F18" s="34">
        <v>71</v>
      </c>
      <c r="G18" s="34">
        <v>73</v>
      </c>
      <c r="H18" s="28">
        <f t="shared" si="5"/>
        <v>73</v>
      </c>
      <c r="I18" s="33">
        <v>90</v>
      </c>
      <c r="J18" s="34">
        <v>95</v>
      </c>
      <c r="K18" s="34">
        <v>100</v>
      </c>
      <c r="L18" s="28">
        <f t="shared" si="6"/>
        <v>100</v>
      </c>
      <c r="M18" s="28">
        <f>SUM(H18,L18)</f>
        <v>173</v>
      </c>
      <c r="N18" s="24">
        <f t="shared" si="7"/>
        <v>1.3251</v>
      </c>
      <c r="O18" s="47">
        <f t="shared" si="0"/>
        <v>229.2423</v>
      </c>
      <c r="P18" s="92"/>
      <c r="Q18" s="96"/>
      <c r="R18" s="1"/>
    </row>
    <row r="19" spans="1:18" ht="13.5" thickBot="1">
      <c r="A19" s="80" t="s">
        <v>48</v>
      </c>
      <c r="B19" s="81"/>
      <c r="C19" s="31">
        <v>107.5</v>
      </c>
      <c r="D19" s="32">
        <v>1992</v>
      </c>
      <c r="E19" s="33">
        <v>90</v>
      </c>
      <c r="F19" s="34">
        <v>-95</v>
      </c>
      <c r="G19" s="34">
        <v>95</v>
      </c>
      <c r="H19" s="28">
        <f t="shared" si="5"/>
        <v>95</v>
      </c>
      <c r="I19" s="33">
        <v>-115</v>
      </c>
      <c r="J19" s="34">
        <v>-115</v>
      </c>
      <c r="K19" s="34">
        <v>115</v>
      </c>
      <c r="L19" s="28">
        <f t="shared" si="6"/>
        <v>115</v>
      </c>
      <c r="M19" s="28">
        <f>SUM(H19,L19)</f>
        <v>210</v>
      </c>
      <c r="N19" s="24">
        <f t="shared" si="7"/>
        <v>1.0821</v>
      </c>
      <c r="O19" s="47">
        <f t="shared" si="0"/>
        <v>227.241</v>
      </c>
      <c r="P19" s="92"/>
      <c r="Q19" s="96"/>
      <c r="R19" s="1"/>
    </row>
    <row r="20" spans="1:18" ht="13.5" thickBot="1">
      <c r="A20" s="112" t="s">
        <v>33</v>
      </c>
      <c r="B20" s="112"/>
      <c r="C20" s="3">
        <v>78.6</v>
      </c>
      <c r="D20" s="35">
        <v>1977</v>
      </c>
      <c r="E20" s="36">
        <v>100</v>
      </c>
      <c r="F20" s="37">
        <v>105</v>
      </c>
      <c r="G20" s="37">
        <v>110</v>
      </c>
      <c r="H20" s="28">
        <f t="shared" si="5"/>
        <v>110</v>
      </c>
      <c r="I20" s="36">
        <v>115</v>
      </c>
      <c r="J20" s="37">
        <v>120</v>
      </c>
      <c r="K20" s="37">
        <v>125</v>
      </c>
      <c r="L20" s="28">
        <f t="shared" si="6"/>
        <v>125</v>
      </c>
      <c r="M20" s="28">
        <f>SUM(H20,L20)</f>
        <v>235</v>
      </c>
      <c r="N20" s="24">
        <f t="shared" si="7"/>
        <v>1.24</v>
      </c>
      <c r="O20" s="47">
        <f t="shared" si="0"/>
        <v>291.4</v>
      </c>
      <c r="P20" s="93"/>
      <c r="Q20" s="97"/>
      <c r="R20" s="1"/>
    </row>
    <row r="21" spans="1:18" ht="13.5" thickBot="1">
      <c r="A21" s="112" t="s">
        <v>34</v>
      </c>
      <c r="B21" s="112"/>
      <c r="C21" s="3">
        <v>91.1</v>
      </c>
      <c r="D21" s="35">
        <v>1987</v>
      </c>
      <c r="E21" s="36">
        <v>100</v>
      </c>
      <c r="F21" s="37">
        <v>105</v>
      </c>
      <c r="G21" s="37">
        <v>-110</v>
      </c>
      <c r="H21" s="28">
        <f t="shared" si="5"/>
        <v>105</v>
      </c>
      <c r="I21" s="36">
        <v>120</v>
      </c>
      <c r="J21" s="37">
        <v>130</v>
      </c>
      <c r="K21" s="37">
        <v>135</v>
      </c>
      <c r="L21" s="28">
        <f t="shared" si="6"/>
        <v>135</v>
      </c>
      <c r="M21" s="28">
        <f>SUM(H21,L21)</f>
        <v>240</v>
      </c>
      <c r="N21" s="24">
        <f t="shared" si="7"/>
        <v>1.1532</v>
      </c>
      <c r="O21" s="47">
        <f t="shared" si="0"/>
        <v>276.76800000000003</v>
      </c>
      <c r="P21" s="93"/>
      <c r="Q21" s="97"/>
      <c r="R21" s="1"/>
    </row>
    <row r="22" spans="1:18" ht="13.5" thickBot="1">
      <c r="A22" s="107" t="s">
        <v>47</v>
      </c>
      <c r="B22" s="108"/>
      <c r="C22" s="49">
        <v>73.4</v>
      </c>
      <c r="D22" s="38">
        <v>1993</v>
      </c>
      <c r="E22" s="50">
        <v>55</v>
      </c>
      <c r="F22" s="51">
        <v>60</v>
      </c>
      <c r="G22" s="51">
        <v>63</v>
      </c>
      <c r="H22" s="52">
        <f t="shared" si="5"/>
        <v>63</v>
      </c>
      <c r="I22" s="50">
        <v>73</v>
      </c>
      <c r="J22" s="51">
        <v>76</v>
      </c>
      <c r="K22" s="51">
        <v>79</v>
      </c>
      <c r="L22" s="52">
        <f t="shared" si="6"/>
        <v>79</v>
      </c>
      <c r="M22" s="28">
        <f>SUM(H22,L22)</f>
        <v>142</v>
      </c>
      <c r="N22" s="24">
        <f t="shared" si="7"/>
        <v>1.2888</v>
      </c>
      <c r="O22" s="47">
        <f t="shared" si="0"/>
        <v>183.0096</v>
      </c>
      <c r="P22" s="94"/>
      <c r="Q22" s="98"/>
      <c r="R22" s="1"/>
    </row>
    <row r="23" spans="1:18" ht="13.5" thickBot="1">
      <c r="A23" s="71" t="s">
        <v>35</v>
      </c>
      <c r="B23" s="103"/>
      <c r="C23" s="103"/>
      <c r="D23" s="104"/>
      <c r="E23" s="39"/>
      <c r="F23" s="40"/>
      <c r="G23" s="40"/>
      <c r="H23" s="40"/>
      <c r="I23" s="40"/>
      <c r="J23" s="40"/>
      <c r="K23" s="40"/>
      <c r="L23" s="40"/>
      <c r="M23" s="40"/>
      <c r="N23" s="44"/>
      <c r="O23" s="44"/>
      <c r="P23" s="53"/>
      <c r="Q23" s="54"/>
      <c r="R23" s="1"/>
    </row>
    <row r="24" spans="1:18" ht="13.5" thickBot="1">
      <c r="A24" s="105" t="s">
        <v>36</v>
      </c>
      <c r="B24" s="106"/>
      <c r="C24" s="24">
        <v>91</v>
      </c>
      <c r="D24" s="25">
        <v>1953</v>
      </c>
      <c r="E24" s="26">
        <v>72</v>
      </c>
      <c r="F24" s="27">
        <v>77</v>
      </c>
      <c r="G24" s="27">
        <v>80</v>
      </c>
      <c r="H24" s="55">
        <f aca="true" t="shared" si="8" ref="H24:H29">MAX(E24:G24)</f>
        <v>80</v>
      </c>
      <c r="I24" s="26">
        <v>100</v>
      </c>
      <c r="J24" s="27">
        <v>105</v>
      </c>
      <c r="K24" s="27">
        <v>108</v>
      </c>
      <c r="L24" s="55">
        <f aca="true" t="shared" si="9" ref="L24:L29">MAX(I24:K24)</f>
        <v>108</v>
      </c>
      <c r="M24" s="55">
        <f aca="true" t="shared" si="10" ref="M24:M29">SUM(H24,L24)</f>
        <v>188</v>
      </c>
      <c r="N24" s="24">
        <f aca="true" t="shared" si="11" ref="N24:N29">IF(C24=0,0,TRUNC(10^(0.784780654*((LOG((C24/173.961)/LOG(10))*(LOG((C24/173.961)/LOG(10)))))),4))</f>
        <v>1.1538</v>
      </c>
      <c r="O24" s="24">
        <f t="shared" si="0"/>
        <v>216.9144</v>
      </c>
      <c r="P24" s="91">
        <f>R24-MIN(O24:O29)</f>
        <v>1080.7876999999999</v>
      </c>
      <c r="Q24" s="100">
        <f>RANK(P24,P4:P50,0)</f>
        <v>3</v>
      </c>
      <c r="R24" s="1">
        <f>SUM(O24:O29)</f>
        <v>1228.4577</v>
      </c>
    </row>
    <row r="25" spans="1:18" ht="13.5" thickBot="1">
      <c r="A25" s="80" t="s">
        <v>37</v>
      </c>
      <c r="B25" s="81"/>
      <c r="C25" s="31">
        <v>72.1</v>
      </c>
      <c r="D25" s="32">
        <v>1978</v>
      </c>
      <c r="E25" s="33">
        <v>65</v>
      </c>
      <c r="F25" s="34">
        <v>-70</v>
      </c>
      <c r="G25" s="34">
        <v>-70</v>
      </c>
      <c r="H25" s="28">
        <f t="shared" si="8"/>
        <v>65</v>
      </c>
      <c r="I25" s="33">
        <v>85</v>
      </c>
      <c r="J25" s="34">
        <v>-90</v>
      </c>
      <c r="K25" s="34">
        <v>-90</v>
      </c>
      <c r="L25" s="28">
        <f t="shared" si="9"/>
        <v>85</v>
      </c>
      <c r="M25" s="28">
        <f t="shared" si="10"/>
        <v>150</v>
      </c>
      <c r="N25" s="24">
        <f t="shared" si="11"/>
        <v>1.3026</v>
      </c>
      <c r="O25" s="31">
        <f t="shared" si="0"/>
        <v>195.39</v>
      </c>
      <c r="P25" s="92"/>
      <c r="Q25" s="96"/>
      <c r="R25" s="1"/>
    </row>
    <row r="26" spans="1:18" ht="13.5" thickBot="1">
      <c r="A26" s="80" t="s">
        <v>49</v>
      </c>
      <c r="B26" s="81"/>
      <c r="C26" s="31">
        <v>100.8</v>
      </c>
      <c r="D26" s="32">
        <v>1978</v>
      </c>
      <c r="E26" s="33">
        <v>70</v>
      </c>
      <c r="F26" s="34">
        <v>75</v>
      </c>
      <c r="G26" s="34">
        <v>80</v>
      </c>
      <c r="H26" s="28">
        <f t="shared" si="8"/>
        <v>80</v>
      </c>
      <c r="I26" s="33">
        <v>90</v>
      </c>
      <c r="J26" s="34">
        <v>95</v>
      </c>
      <c r="K26" s="34">
        <v>100</v>
      </c>
      <c r="L26" s="28">
        <f t="shared" si="9"/>
        <v>100</v>
      </c>
      <c r="M26" s="28">
        <f t="shared" si="10"/>
        <v>180</v>
      </c>
      <c r="N26" s="24">
        <f t="shared" si="11"/>
        <v>1.1068</v>
      </c>
      <c r="O26" s="31">
        <f t="shared" si="0"/>
        <v>199.224</v>
      </c>
      <c r="P26" s="92"/>
      <c r="Q26" s="96"/>
      <c r="R26" s="1"/>
    </row>
    <row r="27" spans="1:18" ht="13.5" thickBot="1">
      <c r="A27" s="80" t="s">
        <v>38</v>
      </c>
      <c r="B27" s="81"/>
      <c r="C27" s="31">
        <v>78.9</v>
      </c>
      <c r="D27" s="32">
        <v>1983</v>
      </c>
      <c r="E27" s="33">
        <v>100</v>
      </c>
      <c r="F27" s="34">
        <v>105</v>
      </c>
      <c r="G27" s="34">
        <v>-111</v>
      </c>
      <c r="H27" s="28">
        <f t="shared" si="8"/>
        <v>105</v>
      </c>
      <c r="I27" s="33">
        <v>120</v>
      </c>
      <c r="J27" s="34">
        <v>127</v>
      </c>
      <c r="K27" s="34">
        <v>-130</v>
      </c>
      <c r="L27" s="28">
        <f t="shared" si="9"/>
        <v>127</v>
      </c>
      <c r="M27" s="28">
        <f t="shared" si="10"/>
        <v>232</v>
      </c>
      <c r="N27" s="24">
        <f t="shared" si="11"/>
        <v>1.2374</v>
      </c>
      <c r="O27" s="31">
        <f t="shared" si="0"/>
        <v>287.0768</v>
      </c>
      <c r="P27" s="92"/>
      <c r="Q27" s="96"/>
      <c r="R27" s="1"/>
    </row>
    <row r="28" spans="1:18" ht="13.5" thickBot="1">
      <c r="A28" s="80" t="s">
        <v>39</v>
      </c>
      <c r="B28" s="81"/>
      <c r="C28" s="31">
        <v>59.7</v>
      </c>
      <c r="D28" s="32">
        <v>1994</v>
      </c>
      <c r="E28" s="33">
        <v>35</v>
      </c>
      <c r="F28" s="34">
        <v>40</v>
      </c>
      <c r="G28" s="34">
        <v>45</v>
      </c>
      <c r="H28" s="28">
        <f t="shared" si="8"/>
        <v>45</v>
      </c>
      <c r="I28" s="33">
        <v>50</v>
      </c>
      <c r="J28" s="34">
        <v>55</v>
      </c>
      <c r="K28" s="34">
        <v>-60</v>
      </c>
      <c r="L28" s="28">
        <f t="shared" si="9"/>
        <v>55</v>
      </c>
      <c r="M28" s="28">
        <f t="shared" si="10"/>
        <v>100</v>
      </c>
      <c r="N28" s="24">
        <f t="shared" si="11"/>
        <v>1.4767</v>
      </c>
      <c r="O28" s="31">
        <f t="shared" si="0"/>
        <v>147.67</v>
      </c>
      <c r="P28" s="92"/>
      <c r="Q28" s="96"/>
      <c r="R28" s="1"/>
    </row>
    <row r="29" spans="1:18" ht="13.5" thickBot="1">
      <c r="A29" s="80" t="s">
        <v>40</v>
      </c>
      <c r="B29" s="81"/>
      <c r="C29" s="3">
        <v>68.1</v>
      </c>
      <c r="D29" s="35">
        <v>1937</v>
      </c>
      <c r="E29" s="36">
        <v>50</v>
      </c>
      <c r="F29" s="37">
        <v>55</v>
      </c>
      <c r="G29" s="37">
        <v>60</v>
      </c>
      <c r="H29" s="28">
        <f t="shared" si="8"/>
        <v>60</v>
      </c>
      <c r="I29" s="36">
        <v>70</v>
      </c>
      <c r="J29" s="37">
        <v>75</v>
      </c>
      <c r="K29" s="37">
        <v>-80</v>
      </c>
      <c r="L29" s="28">
        <f t="shared" si="9"/>
        <v>75</v>
      </c>
      <c r="M29" s="28">
        <f t="shared" si="10"/>
        <v>135</v>
      </c>
      <c r="N29" s="24">
        <f t="shared" si="11"/>
        <v>1.3495</v>
      </c>
      <c r="O29" s="31">
        <f t="shared" si="0"/>
        <v>182.18249999999998</v>
      </c>
      <c r="P29" s="94"/>
      <c r="Q29" s="98"/>
      <c r="R29" s="1"/>
    </row>
    <row r="30" spans="1:18" ht="13.5" thickBot="1">
      <c r="A30" s="101" t="s">
        <v>41</v>
      </c>
      <c r="B30" s="102"/>
      <c r="C30" s="102"/>
      <c r="D30" s="79"/>
      <c r="E30" s="39"/>
      <c r="F30" s="40"/>
      <c r="G30" s="40"/>
      <c r="H30" s="41"/>
      <c r="I30" s="39"/>
      <c r="J30" s="40"/>
      <c r="K30" s="40"/>
      <c r="L30" s="42"/>
      <c r="M30" s="56"/>
      <c r="N30" s="44"/>
      <c r="O30" s="44"/>
      <c r="P30" s="46"/>
      <c r="Q30" s="57"/>
      <c r="R30" s="1"/>
    </row>
    <row r="31" spans="1:18" ht="13.5" thickBot="1">
      <c r="A31" s="105" t="s">
        <v>42</v>
      </c>
      <c r="B31" s="106"/>
      <c r="C31" s="58">
        <v>63.8</v>
      </c>
      <c r="D31" s="30">
        <v>1988</v>
      </c>
      <c r="E31" s="59">
        <v>50</v>
      </c>
      <c r="F31" s="60">
        <v>55</v>
      </c>
      <c r="G31" s="60">
        <v>60</v>
      </c>
      <c r="H31" s="28">
        <f aca="true" t="shared" si="12" ref="H31:H36">MAX(E31:G31)</f>
        <v>60</v>
      </c>
      <c r="I31" s="59">
        <v>70</v>
      </c>
      <c r="J31" s="60">
        <v>75</v>
      </c>
      <c r="K31" s="60">
        <v>80</v>
      </c>
      <c r="L31" s="28">
        <f aca="true" t="shared" si="13" ref="L31:L36">MAX(I31:K31)</f>
        <v>80</v>
      </c>
      <c r="M31" s="28">
        <f aca="true" t="shared" si="14" ref="M31:M36">SUM(H31,L31)</f>
        <v>140</v>
      </c>
      <c r="N31" s="58"/>
      <c r="O31" s="58">
        <f t="shared" si="0"/>
        <v>0</v>
      </c>
      <c r="P31" s="99">
        <f>R31-MIN(O31:O36)</f>
        <v>550.1172</v>
      </c>
      <c r="Q31" s="95">
        <f>RANK(P31,P4:P55,0)</f>
        <v>5</v>
      </c>
      <c r="R31" s="1">
        <f>SUM(O31:O36)</f>
        <v>550.1172</v>
      </c>
    </row>
    <row r="32" spans="1:17" ht="13.5" thickBot="1">
      <c r="A32" s="80" t="s">
        <v>43</v>
      </c>
      <c r="B32" s="81"/>
      <c r="C32" s="31">
        <v>59.8</v>
      </c>
      <c r="D32" s="32">
        <v>1994</v>
      </c>
      <c r="E32" s="33">
        <v>45</v>
      </c>
      <c r="F32" s="34">
        <v>50</v>
      </c>
      <c r="G32" s="34">
        <v>-52</v>
      </c>
      <c r="H32" s="28">
        <f t="shared" si="12"/>
        <v>50</v>
      </c>
      <c r="I32" s="33">
        <v>55</v>
      </c>
      <c r="J32" s="34">
        <v>60</v>
      </c>
      <c r="K32" s="34">
        <v>62</v>
      </c>
      <c r="L32" s="28">
        <f t="shared" si="13"/>
        <v>62</v>
      </c>
      <c r="M32" s="28">
        <f t="shared" si="14"/>
        <v>112</v>
      </c>
      <c r="N32" s="24">
        <f>IF(C32=0,0,TRUNC(10^(0.784780654*((LOG((C32/173.961)/LOG(10))*(LOG((C32/173.961)/LOG(10)))))),4))</f>
        <v>1.4749</v>
      </c>
      <c r="O32" s="31">
        <f t="shared" si="0"/>
        <v>165.18880000000001</v>
      </c>
      <c r="P32" s="92"/>
      <c r="Q32" s="96"/>
    </row>
    <row r="33" spans="1:17" ht="13.5" thickBot="1">
      <c r="A33" s="80" t="s">
        <v>44</v>
      </c>
      <c r="B33" s="81"/>
      <c r="C33" s="31">
        <v>69.8</v>
      </c>
      <c r="D33" s="32">
        <v>1997</v>
      </c>
      <c r="E33" s="33">
        <v>61</v>
      </c>
      <c r="F33" s="82">
        <v>65</v>
      </c>
      <c r="G33" s="82">
        <v>67</v>
      </c>
      <c r="H33" s="28">
        <f t="shared" si="12"/>
        <v>67</v>
      </c>
      <c r="I33" s="33">
        <v>73</v>
      </c>
      <c r="J33" s="82">
        <v>77</v>
      </c>
      <c r="K33" s="34">
        <v>-79</v>
      </c>
      <c r="L33" s="28">
        <f t="shared" si="13"/>
        <v>77</v>
      </c>
      <c r="M33" s="28">
        <f t="shared" si="14"/>
        <v>144</v>
      </c>
      <c r="N33" s="24">
        <f>IF(C33=0,0,TRUNC(10^(0.784780654*((LOG((C33/173.961)/LOG(10))*(LOG((C33/173.961)/LOG(10)))))),4))</f>
        <v>1.3287</v>
      </c>
      <c r="O33" s="31">
        <f t="shared" si="0"/>
        <v>191.3328</v>
      </c>
      <c r="P33" s="92"/>
      <c r="Q33" s="96"/>
    </row>
    <row r="34" spans="1:17" ht="13.5" thickBot="1">
      <c r="A34" s="80" t="s">
        <v>53</v>
      </c>
      <c r="B34" s="81"/>
      <c r="C34" s="31">
        <v>39.7</v>
      </c>
      <c r="D34" s="32">
        <v>1998</v>
      </c>
      <c r="E34" s="33">
        <v>36</v>
      </c>
      <c r="F34" s="82">
        <v>41</v>
      </c>
      <c r="G34" s="82">
        <v>42</v>
      </c>
      <c r="H34" s="28">
        <f t="shared" si="12"/>
        <v>42</v>
      </c>
      <c r="I34" s="33">
        <v>46</v>
      </c>
      <c r="J34" s="82">
        <v>48</v>
      </c>
      <c r="K34" s="82">
        <v>50</v>
      </c>
      <c r="L34" s="28">
        <f t="shared" si="13"/>
        <v>50</v>
      </c>
      <c r="M34" s="28">
        <f t="shared" si="14"/>
        <v>92</v>
      </c>
      <c r="N34" s="24">
        <f>IF(C34=0,0,TRUNC(10^(0.784780654*((LOG((C34/173.961)/LOG(10))*(LOG((C34/173.961)/LOG(10)))))),4))</f>
        <v>2.1043</v>
      </c>
      <c r="O34" s="31">
        <f t="shared" si="0"/>
        <v>193.5956</v>
      </c>
      <c r="P34" s="92"/>
      <c r="Q34" s="96"/>
    </row>
    <row r="35" spans="1:17" ht="13.5" thickBot="1">
      <c r="A35" s="80"/>
      <c r="B35" s="81"/>
      <c r="C35" s="31"/>
      <c r="D35" s="32"/>
      <c r="E35" s="33"/>
      <c r="F35" s="34"/>
      <c r="G35" s="34"/>
      <c r="H35" s="28">
        <f t="shared" si="12"/>
        <v>0</v>
      </c>
      <c r="I35" s="33"/>
      <c r="J35" s="34"/>
      <c r="K35" s="34"/>
      <c r="L35" s="28">
        <f t="shared" si="13"/>
        <v>0</v>
      </c>
      <c r="M35" s="28">
        <f t="shared" si="14"/>
        <v>0</v>
      </c>
      <c r="N35" s="24">
        <f>IF(C33=0,0,TRUNC(10^(0.784780654*((LOG((C33/173.961)/LOG(10))*(LOG((C33/173.961)/LOG(10)))))),4))</f>
        <v>1.3287</v>
      </c>
      <c r="O35" s="31">
        <f t="shared" si="0"/>
        <v>0</v>
      </c>
      <c r="P35" s="92"/>
      <c r="Q35" s="96"/>
    </row>
    <row r="36" spans="1:17" ht="13.5" thickBot="1">
      <c r="A36" s="107"/>
      <c r="B36" s="108"/>
      <c r="C36" s="49"/>
      <c r="D36" s="38"/>
      <c r="E36" s="50"/>
      <c r="F36" s="51"/>
      <c r="G36" s="51"/>
      <c r="H36" s="52">
        <f t="shared" si="12"/>
        <v>0</v>
      </c>
      <c r="I36" s="50"/>
      <c r="J36" s="51"/>
      <c r="K36" s="51"/>
      <c r="L36" s="52">
        <f t="shared" si="13"/>
        <v>0</v>
      </c>
      <c r="M36" s="52">
        <f t="shared" si="14"/>
        <v>0</v>
      </c>
      <c r="N36" s="61">
        <f>IF(C34=0,0,TRUNC(10^(0.784780654*((LOG((C34/173.961)/LOG(10))*(LOG((C34/173.961)/LOG(10)))))),4))</f>
        <v>2.1043</v>
      </c>
      <c r="O36" s="49">
        <f t="shared" si="0"/>
        <v>0</v>
      </c>
      <c r="P36" s="94"/>
      <c r="Q36" s="98"/>
    </row>
    <row r="38" spans="6:8" ht="12.75">
      <c r="F38" s="83" t="s">
        <v>52</v>
      </c>
      <c r="G38" s="83"/>
      <c r="H38" s="83"/>
    </row>
    <row r="40" spans="1:5" ht="12.75">
      <c r="A40" s="115" t="s">
        <v>57</v>
      </c>
      <c r="B40" s="115"/>
      <c r="C40" s="115"/>
      <c r="D40" s="115"/>
      <c r="E40" s="115"/>
    </row>
  </sheetData>
  <mergeCells count="50">
    <mergeCell ref="A40:E40"/>
    <mergeCell ref="A17:B17"/>
    <mergeCell ref="A18:B18"/>
    <mergeCell ref="A19:B19"/>
    <mergeCell ref="A36:B36"/>
    <mergeCell ref="A33:B33"/>
    <mergeCell ref="A32:B32"/>
    <mergeCell ref="A31:B31"/>
    <mergeCell ref="A35:B35"/>
    <mergeCell ref="A3:D3"/>
    <mergeCell ref="A22:B22"/>
    <mergeCell ref="A7:B7"/>
    <mergeCell ref="A14:B14"/>
    <mergeCell ref="A16:D16"/>
    <mergeCell ref="A4:B4"/>
    <mergeCell ref="A5:B5"/>
    <mergeCell ref="A6:B6"/>
    <mergeCell ref="A8:B8"/>
    <mergeCell ref="A10:B10"/>
    <mergeCell ref="A26:B26"/>
    <mergeCell ref="A28:B28"/>
    <mergeCell ref="A29:B29"/>
    <mergeCell ref="A9:D9"/>
    <mergeCell ref="A11:B11"/>
    <mergeCell ref="A12:B12"/>
    <mergeCell ref="A13:B13"/>
    <mergeCell ref="A15:B15"/>
    <mergeCell ref="A20:B20"/>
    <mergeCell ref="A21:B21"/>
    <mergeCell ref="P24:P29"/>
    <mergeCell ref="Q24:Q29"/>
    <mergeCell ref="P31:P36"/>
    <mergeCell ref="Q31:Q36"/>
    <mergeCell ref="M1:Q1"/>
    <mergeCell ref="P17:P22"/>
    <mergeCell ref="Q17:Q22"/>
    <mergeCell ref="P4:P8"/>
    <mergeCell ref="Q4:Q8"/>
    <mergeCell ref="P10:P15"/>
    <mergeCell ref="Q10:Q15"/>
    <mergeCell ref="F38:H38"/>
    <mergeCell ref="A1:D1"/>
    <mergeCell ref="E1:H1"/>
    <mergeCell ref="I1:L1"/>
    <mergeCell ref="A30:D30"/>
    <mergeCell ref="A34:B34"/>
    <mergeCell ref="A27:B27"/>
    <mergeCell ref="A23:D23"/>
    <mergeCell ref="A24:B24"/>
    <mergeCell ref="A25:B25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workbookViewId="0" topLeftCell="A1">
      <selection activeCell="E34" sqref="E34"/>
    </sheetView>
  </sheetViews>
  <sheetFormatPr defaultColWidth="9.140625" defaultRowHeight="12.75"/>
  <cols>
    <col min="2" max="2" width="15.28125" style="0" bestFit="1" customWidth="1"/>
    <col min="5" max="5" width="13.28125" style="0" bestFit="1" customWidth="1"/>
    <col min="15" max="15" width="9.57421875" style="0" bestFit="1" customWidth="1"/>
    <col min="16" max="16" width="13.421875" style="0" bestFit="1" customWidth="1"/>
  </cols>
  <sheetData>
    <row r="1" spans="1:16" ht="45.75" customHeight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thickBot="1">
      <c r="A2" s="62" t="s">
        <v>17</v>
      </c>
      <c r="B2" s="63" t="s">
        <v>18</v>
      </c>
      <c r="C2" s="63" t="s">
        <v>19</v>
      </c>
      <c r="D2" s="63" t="s">
        <v>20</v>
      </c>
      <c r="E2" s="63" t="s">
        <v>4</v>
      </c>
      <c r="F2" s="113" t="s">
        <v>0</v>
      </c>
      <c r="G2" s="113"/>
      <c r="H2" s="113"/>
      <c r="I2" s="113"/>
      <c r="J2" s="113" t="s">
        <v>10</v>
      </c>
      <c r="K2" s="113"/>
      <c r="L2" s="113"/>
      <c r="M2" s="113"/>
      <c r="N2" s="63" t="s">
        <v>11</v>
      </c>
      <c r="O2" s="63" t="s">
        <v>16</v>
      </c>
      <c r="P2" s="64" t="s">
        <v>14</v>
      </c>
    </row>
    <row r="3" spans="1:16" ht="15.75" thickBot="1">
      <c r="A3" s="65">
        <v>69.8</v>
      </c>
      <c r="B3" s="66" t="s">
        <v>44</v>
      </c>
      <c r="C3" s="66">
        <v>1997</v>
      </c>
      <c r="D3" s="66">
        <f>IF(C3&lt;100," ",(2009-C3))</f>
        <v>12</v>
      </c>
      <c r="E3" s="66" t="s">
        <v>55</v>
      </c>
      <c r="F3" s="67">
        <v>61</v>
      </c>
      <c r="G3" s="67">
        <v>65</v>
      </c>
      <c r="H3" s="139">
        <v>67</v>
      </c>
      <c r="I3" s="132">
        <f>IF(MAX(F3:H3)&lt;0,0,MAX(F3:H3))</f>
        <v>67</v>
      </c>
      <c r="J3" s="140">
        <v>73</v>
      </c>
      <c r="K3" s="67">
        <v>77</v>
      </c>
      <c r="L3" s="141">
        <v>-79</v>
      </c>
      <c r="M3" s="132">
        <f>IF(MAX(J3:L3)&lt;0,0,MAX(J3:L3))</f>
        <v>77</v>
      </c>
      <c r="N3" s="116">
        <f>SUM(I3,M3)</f>
        <v>144</v>
      </c>
      <c r="O3" s="68">
        <f>IF(N3&lt;1,"-",TRUNC(TRUNC(10^(0.784780654*((LOG((A3/173.961)/LOG(10))*(LOG((A3/173.961)/LOG(10)))))),4)*N3,4))</f>
        <v>191.3328</v>
      </c>
      <c r="P3" s="69">
        <f>RANK(O3,$O$3:$O$5,0)</f>
        <v>2</v>
      </c>
    </row>
    <row r="4" spans="1:16" ht="15.75" thickBot="1">
      <c r="A4" s="74">
        <v>39.7</v>
      </c>
      <c r="B4" s="75" t="s">
        <v>53</v>
      </c>
      <c r="C4" s="75">
        <v>1998</v>
      </c>
      <c r="D4" s="75">
        <f>IF(C4&lt;100," ",(2009-C4))</f>
        <v>11</v>
      </c>
      <c r="E4" s="75" t="s">
        <v>22</v>
      </c>
      <c r="F4" s="76">
        <v>36</v>
      </c>
      <c r="G4" s="76">
        <v>41</v>
      </c>
      <c r="H4" s="127">
        <v>42</v>
      </c>
      <c r="I4" s="134">
        <f>IF(MAX(F4:H4)&lt;0,0,MAX(F4:H4))</f>
        <v>42</v>
      </c>
      <c r="J4" s="131">
        <v>46</v>
      </c>
      <c r="K4" s="76">
        <v>48</v>
      </c>
      <c r="L4" s="127">
        <v>50</v>
      </c>
      <c r="M4" s="134">
        <f>IF(MAX(J4:L4)&lt;0,0,MAX(J4:L4))</f>
        <v>50</v>
      </c>
      <c r="N4" s="136">
        <f>SUM(I4,M4)</f>
        <v>92</v>
      </c>
      <c r="O4" s="77">
        <f>IF(N4&lt;1,"-",TRUNC(TRUNC(10^(0.784780654*((LOG((A4/173.961)/LOG(10))*(LOG((A4/173.961)/LOG(10)))))),4)*N4,4))</f>
        <v>193.5956</v>
      </c>
      <c r="P4" s="78">
        <f>RANK(O4,$O$3:$O$5,0)</f>
        <v>1</v>
      </c>
    </row>
  </sheetData>
  <mergeCells count="3">
    <mergeCell ref="F2:I2"/>
    <mergeCell ref="J2:M2"/>
    <mergeCell ref="A1:P1"/>
  </mergeCells>
  <printOptions/>
  <pageMargins left="0.75" right="0.75" top="1" bottom="1" header="0.4921259845" footer="0.492125984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G26" sqref="G26"/>
    </sheetView>
  </sheetViews>
  <sheetFormatPr defaultColWidth="9.140625" defaultRowHeight="12.75"/>
  <cols>
    <col min="2" max="2" width="18.00390625" style="0" bestFit="1" customWidth="1"/>
    <col min="5" max="5" width="10.57421875" style="0" bestFit="1" customWidth="1"/>
    <col min="15" max="15" width="9.57421875" style="0" bestFit="1" customWidth="1"/>
  </cols>
  <sheetData>
    <row r="1" spans="1:16" ht="44.25" customHeight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 thickBot="1">
      <c r="A2" s="120" t="s">
        <v>17</v>
      </c>
      <c r="B2" s="121" t="s">
        <v>18</v>
      </c>
      <c r="C2" s="121" t="s">
        <v>19</v>
      </c>
      <c r="D2" s="121" t="s">
        <v>20</v>
      </c>
      <c r="E2" s="121" t="s">
        <v>4</v>
      </c>
      <c r="F2" s="122" t="s">
        <v>0</v>
      </c>
      <c r="G2" s="122"/>
      <c r="H2" s="122"/>
      <c r="I2" s="122"/>
      <c r="J2" s="122" t="s">
        <v>10</v>
      </c>
      <c r="K2" s="122"/>
      <c r="L2" s="122"/>
      <c r="M2" s="122"/>
      <c r="N2" s="121" t="s">
        <v>11</v>
      </c>
      <c r="O2" s="121" t="s">
        <v>16</v>
      </c>
      <c r="P2" s="123" t="s">
        <v>14</v>
      </c>
    </row>
    <row r="3" spans="1:16" ht="15.75" thickBot="1">
      <c r="A3" s="118">
        <v>73</v>
      </c>
      <c r="B3" s="119" t="s">
        <v>24</v>
      </c>
      <c r="C3" s="119">
        <v>1989</v>
      </c>
      <c r="D3" s="119">
        <f aca="true" t="shared" si="0" ref="D3:D10">IF(C3&lt;100," ",(2009-C3))</f>
        <v>20</v>
      </c>
      <c r="E3" s="119" t="s">
        <v>22</v>
      </c>
      <c r="F3" s="117">
        <v>70</v>
      </c>
      <c r="G3" s="117">
        <v>75</v>
      </c>
      <c r="H3" s="146">
        <v>-80</v>
      </c>
      <c r="I3" s="132">
        <f aca="true" t="shared" si="1" ref="I3:I10">IF(MAX(F3:H3)&lt;0,0,MAX(F3:H3))</f>
        <v>75</v>
      </c>
      <c r="J3" s="128">
        <v>95</v>
      </c>
      <c r="K3" s="147">
        <v>-100</v>
      </c>
      <c r="L3" s="146">
        <v>-100</v>
      </c>
      <c r="M3" s="132">
        <f aca="true" t="shared" si="2" ref="M3:M10">IF(MAX(J3:L3)&lt;0,0,MAX(J3:L3))</f>
        <v>95</v>
      </c>
      <c r="N3" s="132">
        <f aca="true" t="shared" si="3" ref="N3:N10">SUM(I3,M3)</f>
        <v>170</v>
      </c>
      <c r="O3" s="137">
        <f aca="true" t="shared" si="4" ref="O3:O10">IF(N3&lt;1,"-",TRUNC(TRUNC(10^(0.784780654*((LOG((A3/173.961)/LOG(10))*(LOG((A3/173.961)/LOG(10)))))),4)*N3,4))</f>
        <v>219.81</v>
      </c>
      <c r="P3" s="124">
        <f>RANK(O3,$O$3:$O$11,0)</f>
        <v>4</v>
      </c>
    </row>
    <row r="4" spans="1:16" ht="15.75" thickBot="1">
      <c r="A4" s="70">
        <v>110.4</v>
      </c>
      <c r="B4" s="72" t="s">
        <v>54</v>
      </c>
      <c r="C4" s="72">
        <v>1989</v>
      </c>
      <c r="D4" s="72">
        <f t="shared" si="0"/>
        <v>20</v>
      </c>
      <c r="E4" s="72" t="s">
        <v>22</v>
      </c>
      <c r="F4" s="34">
        <v>85</v>
      </c>
      <c r="G4" s="34">
        <v>90</v>
      </c>
      <c r="H4" s="126">
        <v>95</v>
      </c>
      <c r="I4" s="133">
        <f t="shared" si="1"/>
        <v>95</v>
      </c>
      <c r="J4" s="129">
        <v>115</v>
      </c>
      <c r="K4" s="34">
        <v>-120</v>
      </c>
      <c r="L4" s="126">
        <v>0</v>
      </c>
      <c r="M4" s="133">
        <f t="shared" si="2"/>
        <v>115</v>
      </c>
      <c r="N4" s="133">
        <f t="shared" si="3"/>
        <v>210</v>
      </c>
      <c r="O4" s="138">
        <f t="shared" si="4"/>
        <v>225.33</v>
      </c>
      <c r="P4" s="125">
        <f>RANK(O4,$O$3:$O$11,0)</f>
        <v>3</v>
      </c>
    </row>
    <row r="5" spans="1:16" ht="15.75" thickBot="1">
      <c r="A5" s="70">
        <v>86</v>
      </c>
      <c r="B5" s="72" t="s">
        <v>29</v>
      </c>
      <c r="C5" s="72">
        <v>1991</v>
      </c>
      <c r="D5" s="72">
        <f t="shared" si="0"/>
        <v>18</v>
      </c>
      <c r="E5" s="72" t="s">
        <v>56</v>
      </c>
      <c r="F5" s="34">
        <v>80</v>
      </c>
      <c r="G5" s="34">
        <v>-83</v>
      </c>
      <c r="H5" s="126">
        <v>83</v>
      </c>
      <c r="I5" s="133">
        <f t="shared" si="1"/>
        <v>83</v>
      </c>
      <c r="J5" s="129">
        <v>105</v>
      </c>
      <c r="K5" s="34">
        <v>110</v>
      </c>
      <c r="L5" s="126">
        <v>-112</v>
      </c>
      <c r="M5" s="133">
        <f t="shared" si="2"/>
        <v>110</v>
      </c>
      <c r="N5" s="133">
        <f t="shared" si="3"/>
        <v>193</v>
      </c>
      <c r="O5" s="138">
        <f t="shared" si="4"/>
        <v>228.5506</v>
      </c>
      <c r="P5" s="125">
        <f>RANK(O5,$O$3:$O$11,0)</f>
        <v>1</v>
      </c>
    </row>
    <row r="6" spans="1:16" ht="15.75" thickBot="1">
      <c r="A6" s="70">
        <v>77.1</v>
      </c>
      <c r="B6" s="72" t="s">
        <v>27</v>
      </c>
      <c r="C6" s="72">
        <v>1991</v>
      </c>
      <c r="D6" s="72">
        <f t="shared" si="0"/>
        <v>18</v>
      </c>
      <c r="E6" s="72" t="s">
        <v>55</v>
      </c>
      <c r="F6" s="34">
        <v>67</v>
      </c>
      <c r="G6" s="34">
        <v>71</v>
      </c>
      <c r="H6" s="126">
        <v>73</v>
      </c>
      <c r="I6" s="133">
        <f t="shared" si="1"/>
        <v>73</v>
      </c>
      <c r="J6" s="129">
        <v>90</v>
      </c>
      <c r="K6" s="34">
        <v>95</v>
      </c>
      <c r="L6" s="126">
        <v>100</v>
      </c>
      <c r="M6" s="133">
        <f t="shared" si="2"/>
        <v>100</v>
      </c>
      <c r="N6" s="133">
        <f t="shared" si="3"/>
        <v>173</v>
      </c>
      <c r="O6" s="138">
        <f t="shared" si="4"/>
        <v>216.7863</v>
      </c>
      <c r="P6" s="125">
        <f>RANK(O6,$O$3:$O$11,0)</f>
        <v>5</v>
      </c>
    </row>
    <row r="7" spans="1:16" ht="15.75" thickBot="1">
      <c r="A7" s="70">
        <v>107.5</v>
      </c>
      <c r="B7" s="72" t="s">
        <v>48</v>
      </c>
      <c r="C7" s="72">
        <v>1992</v>
      </c>
      <c r="D7" s="72">
        <f t="shared" si="0"/>
        <v>17</v>
      </c>
      <c r="E7" s="72" t="s">
        <v>55</v>
      </c>
      <c r="F7" s="34">
        <v>90</v>
      </c>
      <c r="G7" s="34">
        <v>-95</v>
      </c>
      <c r="H7" s="126">
        <v>95</v>
      </c>
      <c r="I7" s="133">
        <f t="shared" si="1"/>
        <v>95</v>
      </c>
      <c r="J7" s="129">
        <v>-115</v>
      </c>
      <c r="K7" s="34">
        <v>-115</v>
      </c>
      <c r="L7" s="126">
        <v>115</v>
      </c>
      <c r="M7" s="133">
        <f t="shared" si="2"/>
        <v>115</v>
      </c>
      <c r="N7" s="133">
        <f t="shared" si="3"/>
        <v>210</v>
      </c>
      <c r="O7" s="138">
        <f t="shared" si="4"/>
        <v>227.241</v>
      </c>
      <c r="P7" s="125">
        <f>RANK(O7,$O$3:$O$11,0)</f>
        <v>2</v>
      </c>
    </row>
    <row r="8" spans="1:16" ht="15.75" thickBot="1">
      <c r="A8" s="70">
        <v>73.4</v>
      </c>
      <c r="B8" s="72" t="s">
        <v>47</v>
      </c>
      <c r="C8" s="72">
        <v>1993</v>
      </c>
      <c r="D8" s="72">
        <f t="shared" si="0"/>
        <v>16</v>
      </c>
      <c r="E8" s="72" t="s">
        <v>55</v>
      </c>
      <c r="F8" s="34">
        <v>55</v>
      </c>
      <c r="G8" s="34">
        <v>60</v>
      </c>
      <c r="H8" s="126">
        <v>63</v>
      </c>
      <c r="I8" s="133">
        <f t="shared" si="1"/>
        <v>63</v>
      </c>
      <c r="J8" s="129">
        <v>73</v>
      </c>
      <c r="K8" s="34">
        <v>76</v>
      </c>
      <c r="L8" s="126">
        <v>79</v>
      </c>
      <c r="M8" s="133">
        <f t="shared" si="2"/>
        <v>79</v>
      </c>
      <c r="N8" s="133">
        <f t="shared" si="3"/>
        <v>142</v>
      </c>
      <c r="O8" s="138">
        <f t="shared" si="4"/>
        <v>183.0096</v>
      </c>
      <c r="P8" s="125">
        <f>RANK(O8,$O$3:$O$11,0)</f>
        <v>6</v>
      </c>
    </row>
    <row r="9" spans="1:16" ht="15.75" thickBot="1">
      <c r="A9" s="70">
        <v>59.7</v>
      </c>
      <c r="B9" s="72" t="s">
        <v>39</v>
      </c>
      <c r="C9" s="72">
        <v>1994</v>
      </c>
      <c r="D9" s="72">
        <f t="shared" si="0"/>
        <v>15</v>
      </c>
      <c r="E9" s="72" t="s">
        <v>35</v>
      </c>
      <c r="F9" s="34">
        <v>35</v>
      </c>
      <c r="G9" s="34">
        <v>40</v>
      </c>
      <c r="H9" s="126">
        <v>45</v>
      </c>
      <c r="I9" s="133">
        <f t="shared" si="1"/>
        <v>45</v>
      </c>
      <c r="J9" s="130">
        <v>50</v>
      </c>
      <c r="K9" s="73">
        <v>55</v>
      </c>
      <c r="L9" s="135">
        <v>-60</v>
      </c>
      <c r="M9" s="133">
        <f t="shared" si="2"/>
        <v>55</v>
      </c>
      <c r="N9" s="133">
        <f t="shared" si="3"/>
        <v>100</v>
      </c>
      <c r="O9" s="138">
        <f t="shared" si="4"/>
        <v>147.67</v>
      </c>
      <c r="P9" s="125">
        <f>RANK(O9,$O$3:$O$11,0)</f>
        <v>8</v>
      </c>
    </row>
    <row r="10" spans="1:16" ht="15.75" thickBot="1">
      <c r="A10" s="74">
        <v>59.8</v>
      </c>
      <c r="B10" s="75" t="s">
        <v>43</v>
      </c>
      <c r="C10" s="75">
        <v>1994</v>
      </c>
      <c r="D10" s="75">
        <f t="shared" si="0"/>
        <v>15</v>
      </c>
      <c r="E10" s="75" t="s">
        <v>56</v>
      </c>
      <c r="F10" s="51">
        <v>45</v>
      </c>
      <c r="G10" s="51">
        <v>50</v>
      </c>
      <c r="H10" s="142">
        <v>-52</v>
      </c>
      <c r="I10" s="134">
        <f t="shared" si="1"/>
        <v>50</v>
      </c>
      <c r="J10" s="143">
        <v>55</v>
      </c>
      <c r="K10" s="51">
        <v>60</v>
      </c>
      <c r="L10" s="142">
        <v>62</v>
      </c>
      <c r="M10" s="134">
        <f t="shared" si="2"/>
        <v>62</v>
      </c>
      <c r="N10" s="134">
        <f t="shared" si="3"/>
        <v>112</v>
      </c>
      <c r="O10" s="144">
        <f t="shared" si="4"/>
        <v>165.1888</v>
      </c>
      <c r="P10" s="145">
        <f>RANK(O10,$O$3:$O$11,0)</f>
        <v>7</v>
      </c>
    </row>
  </sheetData>
  <mergeCells count="3">
    <mergeCell ref="F2:I2"/>
    <mergeCell ref="J2:M2"/>
    <mergeCell ref="A1:P1"/>
  </mergeCells>
  <printOptions/>
  <pageMargins left="0.75" right="0.75" top="1" bottom="1" header="0.4921259845" footer="0.49212598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Dušan Kovač</cp:lastModifiedBy>
  <cp:lastPrinted>2009-11-28T13:58:52Z</cp:lastPrinted>
  <dcterms:created xsi:type="dcterms:W3CDTF">2009-11-27T21:31:29Z</dcterms:created>
  <dcterms:modified xsi:type="dcterms:W3CDTF">2009-12-01T12:30:58Z</dcterms:modified>
  <cp:category/>
  <cp:version/>
  <cp:contentType/>
  <cp:contentStatus/>
</cp:coreProperties>
</file>